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1CEB96BB-6D04-40E2-82FC-47665D4349D3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F23" i="1"/>
  <c r="D23" i="1"/>
  <c r="H22" i="1"/>
  <c r="H21" i="1"/>
  <c r="F20" i="1"/>
  <c r="H20" i="1" s="1"/>
  <c r="E20" i="1"/>
  <c r="D20" i="1"/>
  <c r="H19" i="1"/>
  <c r="E19" i="1"/>
  <c r="G19" i="1" s="1"/>
  <c r="H18" i="1"/>
  <c r="E18" i="1"/>
  <c r="G18" i="1" s="1"/>
  <c r="H17" i="1"/>
  <c r="F17" i="1"/>
  <c r="D17" i="1"/>
  <c r="H16" i="1"/>
  <c r="E16" i="1"/>
  <c r="E17" i="1" s="1"/>
  <c r="H15" i="1"/>
  <c r="E15" i="1"/>
  <c r="G15" i="1" s="1"/>
  <c r="H14" i="1"/>
  <c r="E14" i="1"/>
  <c r="G14" i="1" s="1"/>
  <c r="H13" i="1"/>
  <c r="E13" i="1"/>
  <c r="G13" i="1" s="1"/>
  <c r="H12" i="1"/>
  <c r="G12" i="1"/>
  <c r="E12" i="1"/>
  <c r="H11" i="1"/>
  <c r="G11" i="1"/>
  <c r="E11" i="1"/>
  <c r="H10" i="1"/>
  <c r="G10" i="1"/>
  <c r="E10" i="1"/>
  <c r="H9" i="1"/>
  <c r="E9" i="1"/>
  <c r="G9" i="1" s="1"/>
  <c r="H8" i="1"/>
  <c r="E8" i="1"/>
  <c r="G8" i="1" s="1"/>
  <c r="G17" i="1" l="1"/>
  <c r="G16" i="1"/>
  <c r="G20" i="1"/>
</calcChain>
</file>

<file path=xl/sharedStrings.xml><?xml version="1.0" encoding="utf-8"?>
<sst xmlns="http://schemas.openxmlformats.org/spreadsheetml/2006/main" count="50" uniqueCount="35">
  <si>
    <t>А Н А Л И З  (прогноз)</t>
  </si>
  <si>
    <t>технико-экономических показателей использования транспортных услуг</t>
  </si>
  <si>
    <t>АО "Бухоронефтгазавтонакл "  2022 г.</t>
  </si>
  <si>
    <t>№</t>
  </si>
  <si>
    <t>Наименование показателей</t>
  </si>
  <si>
    <t>Един.  изм.</t>
  </si>
  <si>
    <t xml:space="preserve"> 2021 г.</t>
  </si>
  <si>
    <t xml:space="preserve"> 2022 г.</t>
  </si>
  <si>
    <t>Темпы % соотн.           к 2021 г.</t>
  </si>
  <si>
    <t>План</t>
  </si>
  <si>
    <t>Факт</t>
  </si>
  <si>
    <t>%</t>
  </si>
  <si>
    <t>Объём машино-часов (часы в наряде)</t>
  </si>
  <si>
    <t>тыс.час</t>
  </si>
  <si>
    <t>Коэфф.технич. готовн.</t>
  </si>
  <si>
    <t>Коэфф. использ. парка</t>
  </si>
  <si>
    <t>Среднесуточный пробег</t>
  </si>
  <si>
    <t>км</t>
  </si>
  <si>
    <t>Среднесуточ. продолж.раб.дня авто/маш</t>
  </si>
  <si>
    <t>часы</t>
  </si>
  <si>
    <t>Объём реализации</t>
  </si>
  <si>
    <t>млн.сум</t>
  </si>
  <si>
    <t>Объём затрат</t>
  </si>
  <si>
    <t>Балансовая прибыль</t>
  </si>
  <si>
    <t>Чистая прибыль</t>
  </si>
  <si>
    <t>Рентабельность</t>
  </si>
  <si>
    <t>Численность</t>
  </si>
  <si>
    <t>чел</t>
  </si>
  <si>
    <t>Фонд зарплаты</t>
  </si>
  <si>
    <t>Среднемесячная зарплата</t>
  </si>
  <si>
    <t>сум</t>
  </si>
  <si>
    <t>Дебиторская задолженность</t>
  </si>
  <si>
    <t>х</t>
  </si>
  <si>
    <t>Кредиторская задолженность</t>
  </si>
  <si>
    <t>Коэфф.платеж.способ.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</si>
</sst>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sz val="11"/>
      <color indexed="8"/>
      <name val="Arial Cyr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A2" sqref="A2:H2"/>
    </sheetView>
  </sheetViews>
  <sheetFormatPr defaultRowHeight="15"/>
  <cols>
    <col min="2" max="2" width="50.85546875" customWidth="1"/>
    <col min="3" max="3" width="18.7109375" customWidth="1"/>
    <col min="4" max="4" width="15.140625" customWidth="1"/>
    <col min="5" max="5" width="16.28515625" customWidth="1"/>
    <col min="6" max="6" width="21.85546875" customWidth="1"/>
  </cols>
  <sheetData>
    <row r="1" spans="1:8">
      <c r="A1" s="21" t="s">
        <v>0</v>
      </c>
      <c r="B1" s="21"/>
      <c r="C1" s="21"/>
      <c r="D1" s="21"/>
      <c r="E1" s="21"/>
      <c r="F1" s="21"/>
      <c r="G1" s="21"/>
      <c r="H1" s="21"/>
    </row>
    <row r="2" spans="1:8">
      <c r="A2" s="21" t="s">
        <v>1</v>
      </c>
      <c r="B2" s="21"/>
      <c r="C2" s="21"/>
      <c r="D2" s="21"/>
      <c r="E2" s="21"/>
      <c r="F2" s="21"/>
      <c r="G2" s="21"/>
      <c r="H2" s="21"/>
    </row>
    <row r="3" spans="1:8">
      <c r="A3" s="22" t="s">
        <v>2</v>
      </c>
      <c r="B3" s="23"/>
      <c r="C3" s="23"/>
      <c r="D3" s="23"/>
      <c r="E3" s="23"/>
      <c r="F3" s="23"/>
      <c r="G3" s="23"/>
      <c r="H3" s="23"/>
    </row>
    <row r="4" spans="1:8">
      <c r="A4" s="1"/>
      <c r="B4" s="2"/>
      <c r="C4" s="2"/>
      <c r="D4" s="3"/>
      <c r="E4" s="3"/>
      <c r="F4" s="3"/>
      <c r="G4" s="2"/>
      <c r="H4" s="2"/>
    </row>
    <row r="5" spans="1:8">
      <c r="A5" s="24" t="s">
        <v>3</v>
      </c>
      <c r="B5" s="25" t="s">
        <v>4</v>
      </c>
      <c r="C5" s="25" t="s">
        <v>5</v>
      </c>
      <c r="D5" s="25" t="s">
        <v>6</v>
      </c>
      <c r="E5" s="26" t="s">
        <v>7</v>
      </c>
      <c r="F5" s="26"/>
      <c r="G5" s="26"/>
      <c r="H5" s="25" t="s">
        <v>8</v>
      </c>
    </row>
    <row r="6" spans="1:8">
      <c r="A6" s="24"/>
      <c r="B6" s="25"/>
      <c r="C6" s="25"/>
      <c r="D6" s="25"/>
      <c r="E6" s="4" t="s">
        <v>9</v>
      </c>
      <c r="F6" s="4" t="s">
        <v>10</v>
      </c>
      <c r="G6" s="5" t="s">
        <v>11</v>
      </c>
      <c r="H6" s="25"/>
    </row>
    <row r="7" spans="1:8">
      <c r="A7" s="6">
        <v>1</v>
      </c>
      <c r="B7" s="6">
        <v>2</v>
      </c>
      <c r="C7" s="6">
        <v>3</v>
      </c>
      <c r="D7" s="7">
        <v>4</v>
      </c>
      <c r="E7" s="7">
        <v>5</v>
      </c>
      <c r="F7" s="7">
        <v>6</v>
      </c>
      <c r="G7" s="6">
        <v>7</v>
      </c>
      <c r="H7" s="6">
        <v>8</v>
      </c>
    </row>
    <row r="8" spans="1:8">
      <c r="A8" s="8">
        <v>1</v>
      </c>
      <c r="B8" s="9" t="s">
        <v>12</v>
      </c>
      <c r="C8" s="8" t="s">
        <v>13</v>
      </c>
      <c r="D8" s="10">
        <v>46.8</v>
      </c>
      <c r="E8" s="10">
        <f>26.6+32+32+34</f>
        <v>124.6</v>
      </c>
      <c r="F8" s="10">
        <v>76.3</v>
      </c>
      <c r="G8" s="11">
        <f>F8/E8*100</f>
        <v>61.235955056179783</v>
      </c>
      <c r="H8" s="11">
        <f>F8/D8*100</f>
        <v>163.03418803418802</v>
      </c>
    </row>
    <row r="9" spans="1:8">
      <c r="A9" s="8">
        <v>2</v>
      </c>
      <c r="B9" s="9" t="s">
        <v>14</v>
      </c>
      <c r="C9" s="8" t="s">
        <v>11</v>
      </c>
      <c r="D9" s="12">
        <v>0.92</v>
      </c>
      <c r="E9" s="13">
        <f>(0.92+0.94+0.94+0.94)/4</f>
        <v>0.93499999999999994</v>
      </c>
      <c r="F9" s="12">
        <v>0.94</v>
      </c>
      <c r="G9" s="11">
        <f t="shared" ref="G9:G20" si="0">F9/E9*100</f>
        <v>100.53475935828877</v>
      </c>
      <c r="H9" s="11">
        <f t="shared" ref="H9:H23" si="1">F9/D9*100</f>
        <v>102.17391304347825</v>
      </c>
    </row>
    <row r="10" spans="1:8">
      <c r="A10" s="8">
        <v>3</v>
      </c>
      <c r="B10" s="9" t="s">
        <v>15</v>
      </c>
      <c r="C10" s="8" t="s">
        <v>11</v>
      </c>
      <c r="D10" s="13">
        <v>0.16</v>
      </c>
      <c r="E10" s="13">
        <f>(0.44+0.48+0.48+0.47)/4</f>
        <v>0.46749999999999997</v>
      </c>
      <c r="F10" s="13">
        <v>0.28000000000000003</v>
      </c>
      <c r="G10" s="11">
        <f t="shared" si="0"/>
        <v>59.893048128342251</v>
      </c>
      <c r="H10" s="11">
        <f t="shared" si="1"/>
        <v>175.00000000000003</v>
      </c>
    </row>
    <row r="11" spans="1:8">
      <c r="A11" s="8">
        <v>4</v>
      </c>
      <c r="B11" s="9" t="s">
        <v>16</v>
      </c>
      <c r="C11" s="8" t="s">
        <v>17</v>
      </c>
      <c r="D11" s="12">
        <v>173</v>
      </c>
      <c r="E11" s="14">
        <f>(142+162+165+171)/4</f>
        <v>160</v>
      </c>
      <c r="F11" s="12">
        <v>208</v>
      </c>
      <c r="G11" s="11">
        <f t="shared" si="0"/>
        <v>130</v>
      </c>
      <c r="H11" s="11">
        <f t="shared" si="1"/>
        <v>120.23121387283237</v>
      </c>
    </row>
    <row r="12" spans="1:8">
      <c r="A12" s="8">
        <v>5</v>
      </c>
      <c r="B12" s="9" t="s">
        <v>18</v>
      </c>
      <c r="C12" s="8" t="s">
        <v>19</v>
      </c>
      <c r="D12" s="10">
        <v>9.8000000000000007</v>
      </c>
      <c r="E12" s="10">
        <f>(8.6+8.6+8.6+8.9)/4</f>
        <v>8.6749999999999989</v>
      </c>
      <c r="F12" s="10">
        <v>10.1</v>
      </c>
      <c r="G12" s="11">
        <f t="shared" si="0"/>
        <v>116.4265129682997</v>
      </c>
      <c r="H12" s="11">
        <f t="shared" si="1"/>
        <v>103.0612244897959</v>
      </c>
    </row>
    <row r="13" spans="1:8">
      <c r="A13" s="8">
        <v>6</v>
      </c>
      <c r="B13" s="9" t="s">
        <v>20</v>
      </c>
      <c r="C13" s="8" t="s">
        <v>21</v>
      </c>
      <c r="D13" s="15">
        <v>19317</v>
      </c>
      <c r="E13" s="15">
        <f>2570+2625+2600+2760</f>
        <v>10555</v>
      </c>
      <c r="F13" s="16">
        <v>23022</v>
      </c>
      <c r="G13" s="11">
        <f t="shared" si="0"/>
        <v>218.1146376125059</v>
      </c>
      <c r="H13" s="11">
        <f t="shared" si="1"/>
        <v>119.17999689392762</v>
      </c>
    </row>
    <row r="14" spans="1:8">
      <c r="A14" s="8">
        <v>7</v>
      </c>
      <c r="B14" s="9" t="s">
        <v>22</v>
      </c>
      <c r="C14" s="8" t="s">
        <v>21</v>
      </c>
      <c r="D14" s="15">
        <v>14575</v>
      </c>
      <c r="E14" s="15">
        <f>1856+1855+1855+1855</f>
        <v>7421</v>
      </c>
      <c r="F14" s="15">
        <v>17980.788</v>
      </c>
      <c r="G14" s="11">
        <f t="shared" si="0"/>
        <v>242.29602479450207</v>
      </c>
      <c r="H14" s="11">
        <f t="shared" si="1"/>
        <v>123.36732761578044</v>
      </c>
    </row>
    <row r="15" spans="1:8">
      <c r="A15" s="8">
        <v>8</v>
      </c>
      <c r="B15" s="9" t="s">
        <v>23</v>
      </c>
      <c r="C15" s="8" t="s">
        <v>21</v>
      </c>
      <c r="D15" s="15">
        <v>528</v>
      </c>
      <c r="E15" s="17">
        <f>90+90+106+106</f>
        <v>392</v>
      </c>
      <c r="F15" s="15">
        <v>523.49699999999996</v>
      </c>
      <c r="G15" s="11">
        <f t="shared" si="0"/>
        <v>133.54515306122448</v>
      </c>
      <c r="H15" s="11">
        <f t="shared" si="1"/>
        <v>99.147159090909085</v>
      </c>
    </row>
    <row r="16" spans="1:8">
      <c r="A16" s="8">
        <v>9</v>
      </c>
      <c r="B16" s="9" t="s">
        <v>24</v>
      </c>
      <c r="C16" s="8" t="s">
        <v>21</v>
      </c>
      <c r="D16" s="15">
        <v>449</v>
      </c>
      <c r="E16" s="14">
        <f>76+77+90+90</f>
        <v>333</v>
      </c>
      <c r="F16" s="15">
        <v>523.49699999999996</v>
      </c>
      <c r="G16" s="11">
        <f t="shared" si="0"/>
        <v>157.20630630630629</v>
      </c>
      <c r="H16" s="11">
        <f t="shared" si="1"/>
        <v>116.59175946547884</v>
      </c>
    </row>
    <row r="17" spans="1:8">
      <c r="A17" s="8">
        <v>10</v>
      </c>
      <c r="B17" s="9" t="s">
        <v>25</v>
      </c>
      <c r="C17" s="8" t="s">
        <v>11</v>
      </c>
      <c r="D17" s="18">
        <f>+D16/D14*100</f>
        <v>3.0806174957118353</v>
      </c>
      <c r="E17" s="10">
        <f>+E16/E14*100</f>
        <v>4.487265867133809</v>
      </c>
      <c r="F17" s="18">
        <f>+F16/F14*100</f>
        <v>2.9114241266845475</v>
      </c>
      <c r="G17" s="11">
        <f t="shared" si="0"/>
        <v>64.881917249627719</v>
      </c>
      <c r="H17" s="11">
        <f t="shared" si="1"/>
        <v>94.507809902956083</v>
      </c>
    </row>
    <row r="18" spans="1:8">
      <c r="A18" s="8">
        <v>11</v>
      </c>
      <c r="B18" s="9" t="s">
        <v>26</v>
      </c>
      <c r="C18" s="8" t="s">
        <v>27</v>
      </c>
      <c r="D18" s="19">
        <v>92</v>
      </c>
      <c r="E18" s="14">
        <f>(116+116+116+116)/4</f>
        <v>116</v>
      </c>
      <c r="F18" s="19">
        <v>83</v>
      </c>
      <c r="G18" s="11">
        <f t="shared" si="0"/>
        <v>71.551724137931032</v>
      </c>
      <c r="H18" s="11">
        <f t="shared" si="1"/>
        <v>90.217391304347828</v>
      </c>
    </row>
    <row r="19" spans="1:8">
      <c r="A19" s="8">
        <v>12</v>
      </c>
      <c r="B19" s="9" t="s">
        <v>28</v>
      </c>
      <c r="C19" s="8" t="s">
        <v>21</v>
      </c>
      <c r="D19" s="17">
        <v>4934</v>
      </c>
      <c r="E19" s="17">
        <f>1312.943+1436.038+1457.873+1495.705</f>
        <v>5702.5589999999993</v>
      </c>
      <c r="F19" s="17">
        <v>6882.5730000000003</v>
      </c>
      <c r="G19" s="11">
        <f t="shared" si="0"/>
        <v>120.69271006227207</v>
      </c>
      <c r="H19" s="11">
        <f t="shared" si="1"/>
        <v>139.49276449128496</v>
      </c>
    </row>
    <row r="20" spans="1:8">
      <c r="A20" s="8">
        <v>13</v>
      </c>
      <c r="B20" s="9" t="s">
        <v>29</v>
      </c>
      <c r="C20" s="8" t="s">
        <v>30</v>
      </c>
      <c r="D20" s="15">
        <f>+D19/D18/12*1000000</f>
        <v>4469202.8985507246</v>
      </c>
      <c r="E20" s="17">
        <f>+E19/E18/12*1000000</f>
        <v>4096665.9482758623</v>
      </c>
      <c r="F20" s="15">
        <f>+F19/F18/12*1000000</f>
        <v>6910213.8554216865</v>
      </c>
      <c r="G20" s="11">
        <f t="shared" si="0"/>
        <v>168.67896827980189</v>
      </c>
      <c r="H20" s="11">
        <f t="shared" si="1"/>
        <v>154.61848594214717</v>
      </c>
    </row>
    <row r="21" spans="1:8">
      <c r="A21" s="8">
        <v>14</v>
      </c>
      <c r="B21" s="9" t="s">
        <v>31</v>
      </c>
      <c r="C21" s="8" t="s">
        <v>21</v>
      </c>
      <c r="D21" s="15">
        <v>13989</v>
      </c>
      <c r="E21" s="12" t="s">
        <v>32</v>
      </c>
      <c r="F21" s="15">
        <v>17474.728999999999</v>
      </c>
      <c r="G21" s="11" t="s">
        <v>32</v>
      </c>
      <c r="H21" s="11">
        <f t="shared" si="1"/>
        <v>124.91764243334048</v>
      </c>
    </row>
    <row r="22" spans="1:8">
      <c r="A22" s="8">
        <v>15</v>
      </c>
      <c r="B22" s="9" t="s">
        <v>33</v>
      </c>
      <c r="C22" s="8" t="s">
        <v>21</v>
      </c>
      <c r="D22" s="15">
        <v>4436</v>
      </c>
      <c r="E22" s="12" t="s">
        <v>32</v>
      </c>
      <c r="F22" s="15">
        <v>7272.07</v>
      </c>
      <c r="G22" s="11" t="s">
        <v>32</v>
      </c>
      <c r="H22" s="11">
        <f t="shared" si="1"/>
        <v>163.9330477908025</v>
      </c>
    </row>
    <row r="23" spans="1:8">
      <c r="A23" s="8">
        <v>16</v>
      </c>
      <c r="B23" s="9" t="s">
        <v>34</v>
      </c>
      <c r="C23" s="8" t="s">
        <v>11</v>
      </c>
      <c r="D23" s="18">
        <f>+D21/D22</f>
        <v>3.1535166816952209</v>
      </c>
      <c r="E23" s="12" t="s">
        <v>32</v>
      </c>
      <c r="F23" s="18">
        <f>+F21/F22</f>
        <v>2.4029924079388674</v>
      </c>
      <c r="G23" s="20" t="s">
        <v>32</v>
      </c>
      <c r="H23" s="11">
        <f t="shared" si="1"/>
        <v>76.200402613602222</v>
      </c>
    </row>
  </sheetData>
  <mergeCells count="9">
    <mergeCell ref="A1:H1"/>
    <mergeCell ref="A2:H2"/>
    <mergeCell ref="A3:H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2015-06-05T18:19:34Z</dcterms:created>
  <dcterms:modified xsi:type="dcterms:W3CDTF">2023-02-23T04:00:49Z</dcterms:modified>
</cp:coreProperties>
</file>