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2" i="1"/>
  <c r="D41"/>
  <c r="C39"/>
  <c r="F39" s="1"/>
  <c r="C38"/>
  <c r="F38" s="1"/>
  <c r="C37"/>
  <c r="E37" s="1"/>
  <c r="F36"/>
  <c r="C36"/>
  <c r="E36" s="1"/>
  <c r="F35"/>
  <c r="F34"/>
  <c r="C34"/>
  <c r="E34" s="1"/>
  <c r="F33"/>
  <c r="E33"/>
  <c r="C33"/>
  <c r="C32"/>
  <c r="F32" s="1"/>
  <c r="D31"/>
  <c r="E31" s="1"/>
  <c r="C31"/>
  <c r="C30"/>
  <c r="E30" s="1"/>
  <c r="F29"/>
  <c r="C29"/>
  <c r="E29" s="1"/>
  <c r="F28"/>
  <c r="E28"/>
  <c r="C28"/>
  <c r="F27"/>
  <c r="E27"/>
  <c r="F26"/>
  <c r="E26"/>
  <c r="C26"/>
  <c r="F25"/>
  <c r="E25"/>
  <c r="C25"/>
  <c r="D24"/>
  <c r="D23"/>
  <c r="C22"/>
  <c r="F22" s="1"/>
  <c r="C21"/>
  <c r="E21" s="1"/>
  <c r="D20"/>
  <c r="E20" s="1"/>
  <c r="C20"/>
  <c r="F20" s="1"/>
  <c r="F19"/>
  <c r="C19"/>
  <c r="E19" s="1"/>
  <c r="F18"/>
  <c r="E18"/>
  <c r="C18"/>
  <c r="C17"/>
  <c r="F17" s="1"/>
  <c r="C16"/>
  <c r="E16" s="1"/>
  <c r="F15"/>
  <c r="C15"/>
  <c r="E15" s="1"/>
  <c r="D14"/>
  <c r="D13"/>
  <c r="D11"/>
  <c r="F10"/>
  <c r="E10"/>
  <c r="C10"/>
  <c r="C11" s="1"/>
  <c r="C9"/>
  <c r="F9" s="1"/>
  <c r="D8"/>
  <c r="C7"/>
  <c r="E7" s="1"/>
  <c r="D6"/>
  <c r="E6" s="1"/>
  <c r="C6"/>
  <c r="E11" l="1"/>
  <c r="F11"/>
  <c r="E9"/>
  <c r="E17"/>
  <c r="E22"/>
  <c r="E32"/>
  <c r="F6"/>
  <c r="C8"/>
  <c r="E8" s="1"/>
  <c r="D43"/>
  <c r="F7"/>
  <c r="F8"/>
  <c r="D12"/>
  <c r="F16"/>
  <c r="F21"/>
  <c r="C24"/>
  <c r="C23" s="1"/>
  <c r="F23" s="1"/>
  <c r="F30"/>
  <c r="F31"/>
  <c r="F37"/>
  <c r="C14"/>
  <c r="E24" l="1"/>
  <c r="F24"/>
  <c r="D44"/>
  <c r="C13"/>
  <c r="E14"/>
  <c r="F14"/>
  <c r="E23"/>
  <c r="C12" l="1"/>
  <c r="E13"/>
  <c r="F13"/>
  <c r="C40" l="1"/>
  <c r="F12"/>
  <c r="E12"/>
  <c r="F40" l="1"/>
  <c r="C43"/>
  <c r="C42"/>
  <c r="E40"/>
  <c r="C41" l="1"/>
  <c r="E42"/>
  <c r="F42"/>
  <c r="F43" s="1"/>
  <c r="C44"/>
  <c r="E44" s="1"/>
  <c r="E43"/>
  <c r="F41" l="1"/>
  <c r="E41"/>
</calcChain>
</file>

<file path=xl/sharedStrings.xml><?xml version="1.0" encoding="utf-8"?>
<sst xmlns="http://schemas.openxmlformats.org/spreadsheetml/2006/main" count="72" uniqueCount="71">
  <si>
    <t>ИСПОЛНЕНИЕ БАЛАНСА</t>
  </si>
  <si>
    <t>за I полугодие 2022 год по АО "Бухоронефтгазавтонакл"</t>
  </si>
  <si>
    <t>(млн..сум)</t>
  </si>
  <si>
    <t>№</t>
  </si>
  <si>
    <t xml:space="preserve">Показатели баланса </t>
  </si>
  <si>
    <t>План</t>
  </si>
  <si>
    <t>Факт</t>
  </si>
  <si>
    <t>%</t>
  </si>
  <si>
    <t>Отклонение</t>
  </si>
  <si>
    <t>п/п</t>
  </si>
  <si>
    <t>доходов и расходов</t>
  </si>
  <si>
    <t>( + , - )</t>
  </si>
  <si>
    <t>Доходы всего:</t>
  </si>
  <si>
    <t xml:space="preserve"> 1.1</t>
  </si>
  <si>
    <t>Товарная продукция без налогов</t>
  </si>
  <si>
    <t xml:space="preserve"> 1.2</t>
  </si>
  <si>
    <t>Налог на добавл.стоимость</t>
  </si>
  <si>
    <t xml:space="preserve"> 1.3 </t>
  </si>
  <si>
    <t>Амортизац.отчисления</t>
  </si>
  <si>
    <t xml:space="preserve"> 1.4 </t>
  </si>
  <si>
    <t>Прочие доходы</t>
  </si>
  <si>
    <t>1.5</t>
  </si>
  <si>
    <t>Расходы всего:</t>
  </si>
  <si>
    <t xml:space="preserve"> 2.1 </t>
  </si>
  <si>
    <t>Производст.себестоимость ТП</t>
  </si>
  <si>
    <t xml:space="preserve">  Материальные затраты</t>
  </si>
  <si>
    <t xml:space="preserve"> из них:    - сырье и материалы</t>
  </si>
  <si>
    <t xml:space="preserve">                - топливо</t>
  </si>
  <si>
    <t xml:space="preserve">                - энергия</t>
  </si>
  <si>
    <t xml:space="preserve">                - услуги производ.характера</t>
  </si>
  <si>
    <t xml:space="preserve">  ФОТ</t>
  </si>
  <si>
    <t>?</t>
  </si>
  <si>
    <t xml:space="preserve">  Отчисления на соц.страх</t>
  </si>
  <si>
    <t xml:space="preserve">  Амортизация</t>
  </si>
  <si>
    <t xml:space="preserve">  Прочие</t>
  </si>
  <si>
    <t xml:space="preserve"> 2.2 </t>
  </si>
  <si>
    <t>Расходы периода:</t>
  </si>
  <si>
    <t>2.2.1.</t>
  </si>
  <si>
    <t xml:space="preserve">Расходы на содержание АУП: </t>
  </si>
  <si>
    <t xml:space="preserve">             - ФОТ с отчислениями </t>
  </si>
  <si>
    <t xml:space="preserve">              - аммортизация</t>
  </si>
  <si>
    <t xml:space="preserve">             - транспорт.услуги</t>
  </si>
  <si>
    <t xml:space="preserve">             - услуги связи</t>
  </si>
  <si>
    <t xml:space="preserve">             - командировочные</t>
  </si>
  <si>
    <t xml:space="preserve">             - прочие</t>
  </si>
  <si>
    <t>2.2.2.</t>
  </si>
  <si>
    <t xml:space="preserve">   Прочие операционные расходы</t>
  </si>
  <si>
    <t xml:space="preserve">   из них платежи в бюджет</t>
  </si>
  <si>
    <t xml:space="preserve"> - во внебюджетные фонды</t>
  </si>
  <si>
    <t xml:space="preserve"> - социальные выплаты</t>
  </si>
  <si>
    <t xml:space="preserve"> - сод. соц.сферы и благотв.</t>
  </si>
  <si>
    <t xml:space="preserve"> - нематериальные услуги</t>
  </si>
  <si>
    <t xml:space="preserve"> - прочие опер.расходы </t>
  </si>
  <si>
    <t>Расходы от финансовой деят-ти</t>
  </si>
  <si>
    <t>стр.170 ф2</t>
  </si>
  <si>
    <t>Доходы от финансовой деят-ти</t>
  </si>
  <si>
    <t>стр.110 ф2</t>
  </si>
  <si>
    <t>Балансовая прибыль</t>
  </si>
  <si>
    <t>стр.240 ф2</t>
  </si>
  <si>
    <t>Налогооблогаемая база</t>
  </si>
  <si>
    <t>Налог на прибыль 15%</t>
  </si>
  <si>
    <t>стр.250 ф2</t>
  </si>
  <si>
    <t>Чистая прибыль</t>
  </si>
  <si>
    <t>стр.270 ф2</t>
  </si>
  <si>
    <t>Рентабельность</t>
  </si>
  <si>
    <t xml:space="preserve">               Председатель правления АО "БНГАН" : -</t>
  </si>
  <si>
    <t>Саидов Х.Т.</t>
  </si>
  <si>
    <t xml:space="preserve">               И.о. Главного бухгалтера : -</t>
  </si>
  <si>
    <t>Нарзуллаев К.К.</t>
  </si>
  <si>
    <t xml:space="preserve">               Вед.спец. Э и ЗП :</t>
  </si>
  <si>
    <t>Лештаева С.Ю.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</si>
</sst>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color indexed="8"/>
      <name val="Arial Cyr"/>
      <charset val="204"/>
    </font>
    <font>
      <sz val="10"/>
      <color indexed="8"/>
      <name val="Arial Cyr"/>
      <charset val="204"/>
    </font>
    <font>
      <b/>
      <sz val="12"/>
      <color indexed="8"/>
      <name val="Arial Cyr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/>
    <xf numFmtId="0" fontId="1" fillId="0" borderId="0" xfId="2"/>
    <xf numFmtId="0" fontId="1" fillId="0" borderId="0" xfId="1"/>
    <xf numFmtId="3" fontId="1" fillId="0" borderId="0" xfId="1" applyNumberFormat="1" applyFill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3" fontId="2" fillId="2" borderId="4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3" fillId="0" borderId="0" xfId="1" applyFont="1"/>
    <xf numFmtId="0" fontId="3" fillId="0" borderId="0" xfId="2" applyFont="1"/>
    <xf numFmtId="16" fontId="4" fillId="0" borderId="4" xfId="1" applyNumberFormat="1" applyFont="1" applyBorder="1" applyAlignment="1">
      <alignment horizontal="center"/>
    </xf>
    <xf numFmtId="0" fontId="4" fillId="0" borderId="4" xfId="1" applyFont="1" applyBorder="1"/>
    <xf numFmtId="3" fontId="4" fillId="2" borderId="4" xfId="1" applyNumberFormat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 applyAlignment="1">
      <alignment horizontal="center"/>
    </xf>
    <xf numFmtId="49" fontId="4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Border="1"/>
    <xf numFmtId="3" fontId="5" fillId="2" borderId="4" xfId="1" applyNumberFormat="1" applyFont="1" applyFill="1" applyBorder="1" applyAlignment="1">
      <alignment horizontal="center"/>
    </xf>
    <xf numFmtId="0" fontId="1" fillId="0" borderId="0" xfId="1" applyFont="1"/>
    <xf numFmtId="0" fontId="6" fillId="0" borderId="0" xfId="2" applyFont="1"/>
    <xf numFmtId="14" fontId="2" fillId="0" borderId="4" xfId="1" applyNumberFormat="1" applyFont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0" fontId="6" fillId="0" borderId="0" xfId="1" applyFont="1" applyFill="1"/>
    <xf numFmtId="3" fontId="7" fillId="2" borderId="4" xfId="1" applyNumberFormat="1" applyFont="1" applyFill="1" applyBorder="1" applyAlignment="1">
      <alignment horizontal="center"/>
    </xf>
    <xf numFmtId="3" fontId="7" fillId="2" borderId="0" xfId="2" applyNumberFormat="1" applyFont="1" applyFill="1" applyAlignment="1">
      <alignment horizontal="center"/>
    </xf>
    <xf numFmtId="3" fontId="7" fillId="2" borderId="4" xfId="2" applyNumberFormat="1" applyFont="1" applyFill="1" applyBorder="1" applyAlignment="1">
      <alignment horizontal="center"/>
    </xf>
    <xf numFmtId="165" fontId="7" fillId="2" borderId="5" xfId="1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165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0" fontId="3" fillId="0" borderId="0" xfId="0" applyNumberFormat="1" applyFont="1"/>
    <xf numFmtId="0" fontId="10" fillId="0" borderId="0" xfId="1" applyFont="1"/>
    <xf numFmtId="0" fontId="3" fillId="0" borderId="0" xfId="0" applyFont="1"/>
    <xf numFmtId="3" fontId="1" fillId="0" borderId="0" xfId="2" applyNumberFormat="1" applyFill="1"/>
  </cellXfs>
  <cellStyles count="3">
    <cellStyle name="Обычный" xfId="0" builtinId="0"/>
    <cellStyle name="Обычный_баланс1" xfId="2"/>
    <cellStyle name="Обычный_Финплан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sqref="A1:XFD1048576"/>
    </sheetView>
  </sheetViews>
  <sheetFormatPr defaultRowHeight="12.75"/>
  <cols>
    <col min="1" max="1" width="6" style="3" customWidth="1"/>
    <col min="2" max="2" width="43" style="3" customWidth="1"/>
    <col min="3" max="3" width="10.42578125" style="52" customWidth="1"/>
    <col min="4" max="4" width="10.28515625" style="52" customWidth="1"/>
    <col min="5" max="5" width="10.85546875" style="3" customWidth="1"/>
    <col min="6" max="6" width="12.28515625" style="3" customWidth="1"/>
    <col min="7" max="256" width="9.140625" style="3"/>
    <col min="257" max="257" width="6" style="3" customWidth="1"/>
    <col min="258" max="258" width="43" style="3" customWidth="1"/>
    <col min="259" max="259" width="10.42578125" style="3" customWidth="1"/>
    <col min="260" max="260" width="10.28515625" style="3" customWidth="1"/>
    <col min="261" max="261" width="10.85546875" style="3" customWidth="1"/>
    <col min="262" max="262" width="12.28515625" style="3" customWidth="1"/>
    <col min="263" max="512" width="9.140625" style="3"/>
    <col min="513" max="513" width="6" style="3" customWidth="1"/>
    <col min="514" max="514" width="43" style="3" customWidth="1"/>
    <col min="515" max="515" width="10.42578125" style="3" customWidth="1"/>
    <col min="516" max="516" width="10.28515625" style="3" customWidth="1"/>
    <col min="517" max="517" width="10.85546875" style="3" customWidth="1"/>
    <col min="518" max="518" width="12.28515625" style="3" customWidth="1"/>
    <col min="519" max="768" width="9.140625" style="3"/>
    <col min="769" max="769" width="6" style="3" customWidth="1"/>
    <col min="770" max="770" width="43" style="3" customWidth="1"/>
    <col min="771" max="771" width="10.42578125" style="3" customWidth="1"/>
    <col min="772" max="772" width="10.28515625" style="3" customWidth="1"/>
    <col min="773" max="773" width="10.85546875" style="3" customWidth="1"/>
    <col min="774" max="774" width="12.28515625" style="3" customWidth="1"/>
    <col min="775" max="1024" width="9.140625" style="3"/>
    <col min="1025" max="1025" width="6" style="3" customWidth="1"/>
    <col min="1026" max="1026" width="43" style="3" customWidth="1"/>
    <col min="1027" max="1027" width="10.42578125" style="3" customWidth="1"/>
    <col min="1028" max="1028" width="10.28515625" style="3" customWidth="1"/>
    <col min="1029" max="1029" width="10.85546875" style="3" customWidth="1"/>
    <col min="1030" max="1030" width="12.28515625" style="3" customWidth="1"/>
    <col min="1031" max="1280" width="9.140625" style="3"/>
    <col min="1281" max="1281" width="6" style="3" customWidth="1"/>
    <col min="1282" max="1282" width="43" style="3" customWidth="1"/>
    <col min="1283" max="1283" width="10.42578125" style="3" customWidth="1"/>
    <col min="1284" max="1284" width="10.28515625" style="3" customWidth="1"/>
    <col min="1285" max="1285" width="10.85546875" style="3" customWidth="1"/>
    <col min="1286" max="1286" width="12.28515625" style="3" customWidth="1"/>
    <col min="1287" max="1536" width="9.140625" style="3"/>
    <col min="1537" max="1537" width="6" style="3" customWidth="1"/>
    <col min="1538" max="1538" width="43" style="3" customWidth="1"/>
    <col min="1539" max="1539" width="10.42578125" style="3" customWidth="1"/>
    <col min="1540" max="1540" width="10.28515625" style="3" customWidth="1"/>
    <col min="1541" max="1541" width="10.85546875" style="3" customWidth="1"/>
    <col min="1542" max="1542" width="12.28515625" style="3" customWidth="1"/>
    <col min="1543" max="1792" width="9.140625" style="3"/>
    <col min="1793" max="1793" width="6" style="3" customWidth="1"/>
    <col min="1794" max="1794" width="43" style="3" customWidth="1"/>
    <col min="1795" max="1795" width="10.42578125" style="3" customWidth="1"/>
    <col min="1796" max="1796" width="10.28515625" style="3" customWidth="1"/>
    <col min="1797" max="1797" width="10.85546875" style="3" customWidth="1"/>
    <col min="1798" max="1798" width="12.28515625" style="3" customWidth="1"/>
    <col min="1799" max="2048" width="9.140625" style="3"/>
    <col min="2049" max="2049" width="6" style="3" customWidth="1"/>
    <col min="2050" max="2050" width="43" style="3" customWidth="1"/>
    <col min="2051" max="2051" width="10.42578125" style="3" customWidth="1"/>
    <col min="2052" max="2052" width="10.28515625" style="3" customWidth="1"/>
    <col min="2053" max="2053" width="10.85546875" style="3" customWidth="1"/>
    <col min="2054" max="2054" width="12.28515625" style="3" customWidth="1"/>
    <col min="2055" max="2304" width="9.140625" style="3"/>
    <col min="2305" max="2305" width="6" style="3" customWidth="1"/>
    <col min="2306" max="2306" width="43" style="3" customWidth="1"/>
    <col min="2307" max="2307" width="10.42578125" style="3" customWidth="1"/>
    <col min="2308" max="2308" width="10.28515625" style="3" customWidth="1"/>
    <col min="2309" max="2309" width="10.85546875" style="3" customWidth="1"/>
    <col min="2310" max="2310" width="12.28515625" style="3" customWidth="1"/>
    <col min="2311" max="2560" width="9.140625" style="3"/>
    <col min="2561" max="2561" width="6" style="3" customWidth="1"/>
    <col min="2562" max="2562" width="43" style="3" customWidth="1"/>
    <col min="2563" max="2563" width="10.42578125" style="3" customWidth="1"/>
    <col min="2564" max="2564" width="10.28515625" style="3" customWidth="1"/>
    <col min="2565" max="2565" width="10.85546875" style="3" customWidth="1"/>
    <col min="2566" max="2566" width="12.28515625" style="3" customWidth="1"/>
    <col min="2567" max="2816" width="9.140625" style="3"/>
    <col min="2817" max="2817" width="6" style="3" customWidth="1"/>
    <col min="2818" max="2818" width="43" style="3" customWidth="1"/>
    <col min="2819" max="2819" width="10.42578125" style="3" customWidth="1"/>
    <col min="2820" max="2820" width="10.28515625" style="3" customWidth="1"/>
    <col min="2821" max="2821" width="10.85546875" style="3" customWidth="1"/>
    <col min="2822" max="2822" width="12.28515625" style="3" customWidth="1"/>
    <col min="2823" max="3072" width="9.140625" style="3"/>
    <col min="3073" max="3073" width="6" style="3" customWidth="1"/>
    <col min="3074" max="3074" width="43" style="3" customWidth="1"/>
    <col min="3075" max="3075" width="10.42578125" style="3" customWidth="1"/>
    <col min="3076" max="3076" width="10.28515625" style="3" customWidth="1"/>
    <col min="3077" max="3077" width="10.85546875" style="3" customWidth="1"/>
    <col min="3078" max="3078" width="12.28515625" style="3" customWidth="1"/>
    <col min="3079" max="3328" width="9.140625" style="3"/>
    <col min="3329" max="3329" width="6" style="3" customWidth="1"/>
    <col min="3330" max="3330" width="43" style="3" customWidth="1"/>
    <col min="3331" max="3331" width="10.42578125" style="3" customWidth="1"/>
    <col min="3332" max="3332" width="10.28515625" style="3" customWidth="1"/>
    <col min="3333" max="3333" width="10.85546875" style="3" customWidth="1"/>
    <col min="3334" max="3334" width="12.28515625" style="3" customWidth="1"/>
    <col min="3335" max="3584" width="9.140625" style="3"/>
    <col min="3585" max="3585" width="6" style="3" customWidth="1"/>
    <col min="3586" max="3586" width="43" style="3" customWidth="1"/>
    <col min="3587" max="3587" width="10.42578125" style="3" customWidth="1"/>
    <col min="3588" max="3588" width="10.28515625" style="3" customWidth="1"/>
    <col min="3589" max="3589" width="10.85546875" style="3" customWidth="1"/>
    <col min="3590" max="3590" width="12.28515625" style="3" customWidth="1"/>
    <col min="3591" max="3840" width="9.140625" style="3"/>
    <col min="3841" max="3841" width="6" style="3" customWidth="1"/>
    <col min="3842" max="3842" width="43" style="3" customWidth="1"/>
    <col min="3843" max="3843" width="10.42578125" style="3" customWidth="1"/>
    <col min="3844" max="3844" width="10.28515625" style="3" customWidth="1"/>
    <col min="3845" max="3845" width="10.85546875" style="3" customWidth="1"/>
    <col min="3846" max="3846" width="12.28515625" style="3" customWidth="1"/>
    <col min="3847" max="4096" width="9.140625" style="3"/>
    <col min="4097" max="4097" width="6" style="3" customWidth="1"/>
    <col min="4098" max="4098" width="43" style="3" customWidth="1"/>
    <col min="4099" max="4099" width="10.42578125" style="3" customWidth="1"/>
    <col min="4100" max="4100" width="10.28515625" style="3" customWidth="1"/>
    <col min="4101" max="4101" width="10.85546875" style="3" customWidth="1"/>
    <col min="4102" max="4102" width="12.28515625" style="3" customWidth="1"/>
    <col min="4103" max="4352" width="9.140625" style="3"/>
    <col min="4353" max="4353" width="6" style="3" customWidth="1"/>
    <col min="4354" max="4354" width="43" style="3" customWidth="1"/>
    <col min="4355" max="4355" width="10.42578125" style="3" customWidth="1"/>
    <col min="4356" max="4356" width="10.28515625" style="3" customWidth="1"/>
    <col min="4357" max="4357" width="10.85546875" style="3" customWidth="1"/>
    <col min="4358" max="4358" width="12.28515625" style="3" customWidth="1"/>
    <col min="4359" max="4608" width="9.140625" style="3"/>
    <col min="4609" max="4609" width="6" style="3" customWidth="1"/>
    <col min="4610" max="4610" width="43" style="3" customWidth="1"/>
    <col min="4611" max="4611" width="10.42578125" style="3" customWidth="1"/>
    <col min="4612" max="4612" width="10.28515625" style="3" customWidth="1"/>
    <col min="4613" max="4613" width="10.85546875" style="3" customWidth="1"/>
    <col min="4614" max="4614" width="12.28515625" style="3" customWidth="1"/>
    <col min="4615" max="4864" width="9.140625" style="3"/>
    <col min="4865" max="4865" width="6" style="3" customWidth="1"/>
    <col min="4866" max="4866" width="43" style="3" customWidth="1"/>
    <col min="4867" max="4867" width="10.42578125" style="3" customWidth="1"/>
    <col min="4868" max="4868" width="10.28515625" style="3" customWidth="1"/>
    <col min="4869" max="4869" width="10.85546875" style="3" customWidth="1"/>
    <col min="4870" max="4870" width="12.28515625" style="3" customWidth="1"/>
    <col min="4871" max="5120" width="9.140625" style="3"/>
    <col min="5121" max="5121" width="6" style="3" customWidth="1"/>
    <col min="5122" max="5122" width="43" style="3" customWidth="1"/>
    <col min="5123" max="5123" width="10.42578125" style="3" customWidth="1"/>
    <col min="5124" max="5124" width="10.28515625" style="3" customWidth="1"/>
    <col min="5125" max="5125" width="10.85546875" style="3" customWidth="1"/>
    <col min="5126" max="5126" width="12.28515625" style="3" customWidth="1"/>
    <col min="5127" max="5376" width="9.140625" style="3"/>
    <col min="5377" max="5377" width="6" style="3" customWidth="1"/>
    <col min="5378" max="5378" width="43" style="3" customWidth="1"/>
    <col min="5379" max="5379" width="10.42578125" style="3" customWidth="1"/>
    <col min="5380" max="5380" width="10.28515625" style="3" customWidth="1"/>
    <col min="5381" max="5381" width="10.85546875" style="3" customWidth="1"/>
    <col min="5382" max="5382" width="12.28515625" style="3" customWidth="1"/>
    <col min="5383" max="5632" width="9.140625" style="3"/>
    <col min="5633" max="5633" width="6" style="3" customWidth="1"/>
    <col min="5634" max="5634" width="43" style="3" customWidth="1"/>
    <col min="5635" max="5635" width="10.42578125" style="3" customWidth="1"/>
    <col min="5636" max="5636" width="10.28515625" style="3" customWidth="1"/>
    <col min="5637" max="5637" width="10.85546875" style="3" customWidth="1"/>
    <col min="5638" max="5638" width="12.28515625" style="3" customWidth="1"/>
    <col min="5639" max="5888" width="9.140625" style="3"/>
    <col min="5889" max="5889" width="6" style="3" customWidth="1"/>
    <col min="5890" max="5890" width="43" style="3" customWidth="1"/>
    <col min="5891" max="5891" width="10.42578125" style="3" customWidth="1"/>
    <col min="5892" max="5892" width="10.28515625" style="3" customWidth="1"/>
    <col min="5893" max="5893" width="10.85546875" style="3" customWidth="1"/>
    <col min="5894" max="5894" width="12.28515625" style="3" customWidth="1"/>
    <col min="5895" max="6144" width="9.140625" style="3"/>
    <col min="6145" max="6145" width="6" style="3" customWidth="1"/>
    <col min="6146" max="6146" width="43" style="3" customWidth="1"/>
    <col min="6147" max="6147" width="10.42578125" style="3" customWidth="1"/>
    <col min="6148" max="6148" width="10.28515625" style="3" customWidth="1"/>
    <col min="6149" max="6149" width="10.85546875" style="3" customWidth="1"/>
    <col min="6150" max="6150" width="12.28515625" style="3" customWidth="1"/>
    <col min="6151" max="6400" width="9.140625" style="3"/>
    <col min="6401" max="6401" width="6" style="3" customWidth="1"/>
    <col min="6402" max="6402" width="43" style="3" customWidth="1"/>
    <col min="6403" max="6403" width="10.42578125" style="3" customWidth="1"/>
    <col min="6404" max="6404" width="10.28515625" style="3" customWidth="1"/>
    <col min="6405" max="6405" width="10.85546875" style="3" customWidth="1"/>
    <col min="6406" max="6406" width="12.28515625" style="3" customWidth="1"/>
    <col min="6407" max="6656" width="9.140625" style="3"/>
    <col min="6657" max="6657" width="6" style="3" customWidth="1"/>
    <col min="6658" max="6658" width="43" style="3" customWidth="1"/>
    <col min="6659" max="6659" width="10.42578125" style="3" customWidth="1"/>
    <col min="6660" max="6660" width="10.28515625" style="3" customWidth="1"/>
    <col min="6661" max="6661" width="10.85546875" style="3" customWidth="1"/>
    <col min="6662" max="6662" width="12.28515625" style="3" customWidth="1"/>
    <col min="6663" max="6912" width="9.140625" style="3"/>
    <col min="6913" max="6913" width="6" style="3" customWidth="1"/>
    <col min="6914" max="6914" width="43" style="3" customWidth="1"/>
    <col min="6915" max="6915" width="10.42578125" style="3" customWidth="1"/>
    <col min="6916" max="6916" width="10.28515625" style="3" customWidth="1"/>
    <col min="6917" max="6917" width="10.85546875" style="3" customWidth="1"/>
    <col min="6918" max="6918" width="12.28515625" style="3" customWidth="1"/>
    <col min="6919" max="7168" width="9.140625" style="3"/>
    <col min="7169" max="7169" width="6" style="3" customWidth="1"/>
    <col min="7170" max="7170" width="43" style="3" customWidth="1"/>
    <col min="7171" max="7171" width="10.42578125" style="3" customWidth="1"/>
    <col min="7172" max="7172" width="10.28515625" style="3" customWidth="1"/>
    <col min="7173" max="7173" width="10.85546875" style="3" customWidth="1"/>
    <col min="7174" max="7174" width="12.28515625" style="3" customWidth="1"/>
    <col min="7175" max="7424" width="9.140625" style="3"/>
    <col min="7425" max="7425" width="6" style="3" customWidth="1"/>
    <col min="7426" max="7426" width="43" style="3" customWidth="1"/>
    <col min="7427" max="7427" width="10.42578125" style="3" customWidth="1"/>
    <col min="7428" max="7428" width="10.28515625" style="3" customWidth="1"/>
    <col min="7429" max="7429" width="10.85546875" style="3" customWidth="1"/>
    <col min="7430" max="7430" width="12.28515625" style="3" customWidth="1"/>
    <col min="7431" max="7680" width="9.140625" style="3"/>
    <col min="7681" max="7681" width="6" style="3" customWidth="1"/>
    <col min="7682" max="7682" width="43" style="3" customWidth="1"/>
    <col min="7683" max="7683" width="10.42578125" style="3" customWidth="1"/>
    <col min="7684" max="7684" width="10.28515625" style="3" customWidth="1"/>
    <col min="7685" max="7685" width="10.85546875" style="3" customWidth="1"/>
    <col min="7686" max="7686" width="12.28515625" style="3" customWidth="1"/>
    <col min="7687" max="7936" width="9.140625" style="3"/>
    <col min="7937" max="7937" width="6" style="3" customWidth="1"/>
    <col min="7938" max="7938" width="43" style="3" customWidth="1"/>
    <col min="7939" max="7939" width="10.42578125" style="3" customWidth="1"/>
    <col min="7940" max="7940" width="10.28515625" style="3" customWidth="1"/>
    <col min="7941" max="7941" width="10.85546875" style="3" customWidth="1"/>
    <col min="7942" max="7942" width="12.28515625" style="3" customWidth="1"/>
    <col min="7943" max="8192" width="9.140625" style="3"/>
    <col min="8193" max="8193" width="6" style="3" customWidth="1"/>
    <col min="8194" max="8194" width="43" style="3" customWidth="1"/>
    <col min="8195" max="8195" width="10.42578125" style="3" customWidth="1"/>
    <col min="8196" max="8196" width="10.28515625" style="3" customWidth="1"/>
    <col min="8197" max="8197" width="10.85546875" style="3" customWidth="1"/>
    <col min="8198" max="8198" width="12.28515625" style="3" customWidth="1"/>
    <col min="8199" max="8448" width="9.140625" style="3"/>
    <col min="8449" max="8449" width="6" style="3" customWidth="1"/>
    <col min="8450" max="8450" width="43" style="3" customWidth="1"/>
    <col min="8451" max="8451" width="10.42578125" style="3" customWidth="1"/>
    <col min="8452" max="8452" width="10.28515625" style="3" customWidth="1"/>
    <col min="8453" max="8453" width="10.85546875" style="3" customWidth="1"/>
    <col min="8454" max="8454" width="12.28515625" style="3" customWidth="1"/>
    <col min="8455" max="8704" width="9.140625" style="3"/>
    <col min="8705" max="8705" width="6" style="3" customWidth="1"/>
    <col min="8706" max="8706" width="43" style="3" customWidth="1"/>
    <col min="8707" max="8707" width="10.42578125" style="3" customWidth="1"/>
    <col min="8708" max="8708" width="10.28515625" style="3" customWidth="1"/>
    <col min="8709" max="8709" width="10.85546875" style="3" customWidth="1"/>
    <col min="8710" max="8710" width="12.28515625" style="3" customWidth="1"/>
    <col min="8711" max="8960" width="9.140625" style="3"/>
    <col min="8961" max="8961" width="6" style="3" customWidth="1"/>
    <col min="8962" max="8962" width="43" style="3" customWidth="1"/>
    <col min="8963" max="8963" width="10.42578125" style="3" customWidth="1"/>
    <col min="8964" max="8964" width="10.28515625" style="3" customWidth="1"/>
    <col min="8965" max="8965" width="10.85546875" style="3" customWidth="1"/>
    <col min="8966" max="8966" width="12.28515625" style="3" customWidth="1"/>
    <col min="8967" max="9216" width="9.140625" style="3"/>
    <col min="9217" max="9217" width="6" style="3" customWidth="1"/>
    <col min="9218" max="9218" width="43" style="3" customWidth="1"/>
    <col min="9219" max="9219" width="10.42578125" style="3" customWidth="1"/>
    <col min="9220" max="9220" width="10.28515625" style="3" customWidth="1"/>
    <col min="9221" max="9221" width="10.85546875" style="3" customWidth="1"/>
    <col min="9222" max="9222" width="12.28515625" style="3" customWidth="1"/>
    <col min="9223" max="9472" width="9.140625" style="3"/>
    <col min="9473" max="9473" width="6" style="3" customWidth="1"/>
    <col min="9474" max="9474" width="43" style="3" customWidth="1"/>
    <col min="9475" max="9475" width="10.42578125" style="3" customWidth="1"/>
    <col min="9476" max="9476" width="10.28515625" style="3" customWidth="1"/>
    <col min="9477" max="9477" width="10.85546875" style="3" customWidth="1"/>
    <col min="9478" max="9478" width="12.28515625" style="3" customWidth="1"/>
    <col min="9479" max="9728" width="9.140625" style="3"/>
    <col min="9729" max="9729" width="6" style="3" customWidth="1"/>
    <col min="9730" max="9730" width="43" style="3" customWidth="1"/>
    <col min="9731" max="9731" width="10.42578125" style="3" customWidth="1"/>
    <col min="9732" max="9732" width="10.28515625" style="3" customWidth="1"/>
    <col min="9733" max="9733" width="10.85546875" style="3" customWidth="1"/>
    <col min="9734" max="9734" width="12.28515625" style="3" customWidth="1"/>
    <col min="9735" max="9984" width="9.140625" style="3"/>
    <col min="9985" max="9985" width="6" style="3" customWidth="1"/>
    <col min="9986" max="9986" width="43" style="3" customWidth="1"/>
    <col min="9987" max="9987" width="10.42578125" style="3" customWidth="1"/>
    <col min="9988" max="9988" width="10.28515625" style="3" customWidth="1"/>
    <col min="9989" max="9989" width="10.85546875" style="3" customWidth="1"/>
    <col min="9990" max="9990" width="12.28515625" style="3" customWidth="1"/>
    <col min="9991" max="10240" width="9.140625" style="3"/>
    <col min="10241" max="10241" width="6" style="3" customWidth="1"/>
    <col min="10242" max="10242" width="43" style="3" customWidth="1"/>
    <col min="10243" max="10243" width="10.42578125" style="3" customWidth="1"/>
    <col min="10244" max="10244" width="10.28515625" style="3" customWidth="1"/>
    <col min="10245" max="10245" width="10.85546875" style="3" customWidth="1"/>
    <col min="10246" max="10246" width="12.28515625" style="3" customWidth="1"/>
    <col min="10247" max="10496" width="9.140625" style="3"/>
    <col min="10497" max="10497" width="6" style="3" customWidth="1"/>
    <col min="10498" max="10498" width="43" style="3" customWidth="1"/>
    <col min="10499" max="10499" width="10.42578125" style="3" customWidth="1"/>
    <col min="10500" max="10500" width="10.28515625" style="3" customWidth="1"/>
    <col min="10501" max="10501" width="10.85546875" style="3" customWidth="1"/>
    <col min="10502" max="10502" width="12.28515625" style="3" customWidth="1"/>
    <col min="10503" max="10752" width="9.140625" style="3"/>
    <col min="10753" max="10753" width="6" style="3" customWidth="1"/>
    <col min="10754" max="10754" width="43" style="3" customWidth="1"/>
    <col min="10755" max="10755" width="10.42578125" style="3" customWidth="1"/>
    <col min="10756" max="10756" width="10.28515625" style="3" customWidth="1"/>
    <col min="10757" max="10757" width="10.85546875" style="3" customWidth="1"/>
    <col min="10758" max="10758" width="12.28515625" style="3" customWidth="1"/>
    <col min="10759" max="11008" width="9.140625" style="3"/>
    <col min="11009" max="11009" width="6" style="3" customWidth="1"/>
    <col min="11010" max="11010" width="43" style="3" customWidth="1"/>
    <col min="11011" max="11011" width="10.42578125" style="3" customWidth="1"/>
    <col min="11012" max="11012" width="10.28515625" style="3" customWidth="1"/>
    <col min="11013" max="11013" width="10.85546875" style="3" customWidth="1"/>
    <col min="11014" max="11014" width="12.28515625" style="3" customWidth="1"/>
    <col min="11015" max="11264" width="9.140625" style="3"/>
    <col min="11265" max="11265" width="6" style="3" customWidth="1"/>
    <col min="11266" max="11266" width="43" style="3" customWidth="1"/>
    <col min="11267" max="11267" width="10.42578125" style="3" customWidth="1"/>
    <col min="11268" max="11268" width="10.28515625" style="3" customWidth="1"/>
    <col min="11269" max="11269" width="10.85546875" style="3" customWidth="1"/>
    <col min="11270" max="11270" width="12.28515625" style="3" customWidth="1"/>
    <col min="11271" max="11520" width="9.140625" style="3"/>
    <col min="11521" max="11521" width="6" style="3" customWidth="1"/>
    <col min="11522" max="11522" width="43" style="3" customWidth="1"/>
    <col min="11523" max="11523" width="10.42578125" style="3" customWidth="1"/>
    <col min="11524" max="11524" width="10.28515625" style="3" customWidth="1"/>
    <col min="11525" max="11525" width="10.85546875" style="3" customWidth="1"/>
    <col min="11526" max="11526" width="12.28515625" style="3" customWidth="1"/>
    <col min="11527" max="11776" width="9.140625" style="3"/>
    <col min="11777" max="11777" width="6" style="3" customWidth="1"/>
    <col min="11778" max="11778" width="43" style="3" customWidth="1"/>
    <col min="11779" max="11779" width="10.42578125" style="3" customWidth="1"/>
    <col min="11780" max="11780" width="10.28515625" style="3" customWidth="1"/>
    <col min="11781" max="11781" width="10.85546875" style="3" customWidth="1"/>
    <col min="11782" max="11782" width="12.28515625" style="3" customWidth="1"/>
    <col min="11783" max="12032" width="9.140625" style="3"/>
    <col min="12033" max="12033" width="6" style="3" customWidth="1"/>
    <col min="12034" max="12034" width="43" style="3" customWidth="1"/>
    <col min="12035" max="12035" width="10.42578125" style="3" customWidth="1"/>
    <col min="12036" max="12036" width="10.28515625" style="3" customWidth="1"/>
    <col min="12037" max="12037" width="10.85546875" style="3" customWidth="1"/>
    <col min="12038" max="12038" width="12.28515625" style="3" customWidth="1"/>
    <col min="12039" max="12288" width="9.140625" style="3"/>
    <col min="12289" max="12289" width="6" style="3" customWidth="1"/>
    <col min="12290" max="12290" width="43" style="3" customWidth="1"/>
    <col min="12291" max="12291" width="10.42578125" style="3" customWidth="1"/>
    <col min="12292" max="12292" width="10.28515625" style="3" customWidth="1"/>
    <col min="12293" max="12293" width="10.85546875" style="3" customWidth="1"/>
    <col min="12294" max="12294" width="12.28515625" style="3" customWidth="1"/>
    <col min="12295" max="12544" width="9.140625" style="3"/>
    <col min="12545" max="12545" width="6" style="3" customWidth="1"/>
    <col min="12546" max="12546" width="43" style="3" customWidth="1"/>
    <col min="12547" max="12547" width="10.42578125" style="3" customWidth="1"/>
    <col min="12548" max="12548" width="10.28515625" style="3" customWidth="1"/>
    <col min="12549" max="12549" width="10.85546875" style="3" customWidth="1"/>
    <col min="12550" max="12550" width="12.28515625" style="3" customWidth="1"/>
    <col min="12551" max="12800" width="9.140625" style="3"/>
    <col min="12801" max="12801" width="6" style="3" customWidth="1"/>
    <col min="12802" max="12802" width="43" style="3" customWidth="1"/>
    <col min="12803" max="12803" width="10.42578125" style="3" customWidth="1"/>
    <col min="12804" max="12804" width="10.28515625" style="3" customWidth="1"/>
    <col min="12805" max="12805" width="10.85546875" style="3" customWidth="1"/>
    <col min="12806" max="12806" width="12.28515625" style="3" customWidth="1"/>
    <col min="12807" max="13056" width="9.140625" style="3"/>
    <col min="13057" max="13057" width="6" style="3" customWidth="1"/>
    <col min="13058" max="13058" width="43" style="3" customWidth="1"/>
    <col min="13059" max="13059" width="10.42578125" style="3" customWidth="1"/>
    <col min="13060" max="13060" width="10.28515625" style="3" customWidth="1"/>
    <col min="13061" max="13061" width="10.85546875" style="3" customWidth="1"/>
    <col min="13062" max="13062" width="12.28515625" style="3" customWidth="1"/>
    <col min="13063" max="13312" width="9.140625" style="3"/>
    <col min="13313" max="13313" width="6" style="3" customWidth="1"/>
    <col min="13314" max="13314" width="43" style="3" customWidth="1"/>
    <col min="13315" max="13315" width="10.42578125" style="3" customWidth="1"/>
    <col min="13316" max="13316" width="10.28515625" style="3" customWidth="1"/>
    <col min="13317" max="13317" width="10.85546875" style="3" customWidth="1"/>
    <col min="13318" max="13318" width="12.28515625" style="3" customWidth="1"/>
    <col min="13319" max="13568" width="9.140625" style="3"/>
    <col min="13569" max="13569" width="6" style="3" customWidth="1"/>
    <col min="13570" max="13570" width="43" style="3" customWidth="1"/>
    <col min="13571" max="13571" width="10.42578125" style="3" customWidth="1"/>
    <col min="13572" max="13572" width="10.28515625" style="3" customWidth="1"/>
    <col min="13573" max="13573" width="10.85546875" style="3" customWidth="1"/>
    <col min="13574" max="13574" width="12.28515625" style="3" customWidth="1"/>
    <col min="13575" max="13824" width="9.140625" style="3"/>
    <col min="13825" max="13825" width="6" style="3" customWidth="1"/>
    <col min="13826" max="13826" width="43" style="3" customWidth="1"/>
    <col min="13827" max="13827" width="10.42578125" style="3" customWidth="1"/>
    <col min="13828" max="13828" width="10.28515625" style="3" customWidth="1"/>
    <col min="13829" max="13829" width="10.85546875" style="3" customWidth="1"/>
    <col min="13830" max="13830" width="12.28515625" style="3" customWidth="1"/>
    <col min="13831" max="14080" width="9.140625" style="3"/>
    <col min="14081" max="14081" width="6" style="3" customWidth="1"/>
    <col min="14082" max="14082" width="43" style="3" customWidth="1"/>
    <col min="14083" max="14083" width="10.42578125" style="3" customWidth="1"/>
    <col min="14084" max="14084" width="10.28515625" style="3" customWidth="1"/>
    <col min="14085" max="14085" width="10.85546875" style="3" customWidth="1"/>
    <col min="14086" max="14086" width="12.28515625" style="3" customWidth="1"/>
    <col min="14087" max="14336" width="9.140625" style="3"/>
    <col min="14337" max="14337" width="6" style="3" customWidth="1"/>
    <col min="14338" max="14338" width="43" style="3" customWidth="1"/>
    <col min="14339" max="14339" width="10.42578125" style="3" customWidth="1"/>
    <col min="14340" max="14340" width="10.28515625" style="3" customWidth="1"/>
    <col min="14341" max="14341" width="10.85546875" style="3" customWidth="1"/>
    <col min="14342" max="14342" width="12.28515625" style="3" customWidth="1"/>
    <col min="14343" max="14592" width="9.140625" style="3"/>
    <col min="14593" max="14593" width="6" style="3" customWidth="1"/>
    <col min="14594" max="14594" width="43" style="3" customWidth="1"/>
    <col min="14595" max="14595" width="10.42578125" style="3" customWidth="1"/>
    <col min="14596" max="14596" width="10.28515625" style="3" customWidth="1"/>
    <col min="14597" max="14597" width="10.85546875" style="3" customWidth="1"/>
    <col min="14598" max="14598" width="12.28515625" style="3" customWidth="1"/>
    <col min="14599" max="14848" width="9.140625" style="3"/>
    <col min="14849" max="14849" width="6" style="3" customWidth="1"/>
    <col min="14850" max="14850" width="43" style="3" customWidth="1"/>
    <col min="14851" max="14851" width="10.42578125" style="3" customWidth="1"/>
    <col min="14852" max="14852" width="10.28515625" style="3" customWidth="1"/>
    <col min="14853" max="14853" width="10.85546875" style="3" customWidth="1"/>
    <col min="14854" max="14854" width="12.28515625" style="3" customWidth="1"/>
    <col min="14855" max="15104" width="9.140625" style="3"/>
    <col min="15105" max="15105" width="6" style="3" customWidth="1"/>
    <col min="15106" max="15106" width="43" style="3" customWidth="1"/>
    <col min="15107" max="15107" width="10.42578125" style="3" customWidth="1"/>
    <col min="15108" max="15108" width="10.28515625" style="3" customWidth="1"/>
    <col min="15109" max="15109" width="10.85546875" style="3" customWidth="1"/>
    <col min="15110" max="15110" width="12.28515625" style="3" customWidth="1"/>
    <col min="15111" max="15360" width="9.140625" style="3"/>
    <col min="15361" max="15361" width="6" style="3" customWidth="1"/>
    <col min="15362" max="15362" width="43" style="3" customWidth="1"/>
    <col min="15363" max="15363" width="10.42578125" style="3" customWidth="1"/>
    <col min="15364" max="15364" width="10.28515625" style="3" customWidth="1"/>
    <col min="15365" max="15365" width="10.85546875" style="3" customWidth="1"/>
    <col min="15366" max="15366" width="12.28515625" style="3" customWidth="1"/>
    <col min="15367" max="15616" width="9.140625" style="3"/>
    <col min="15617" max="15617" width="6" style="3" customWidth="1"/>
    <col min="15618" max="15618" width="43" style="3" customWidth="1"/>
    <col min="15619" max="15619" width="10.42578125" style="3" customWidth="1"/>
    <col min="15620" max="15620" width="10.28515625" style="3" customWidth="1"/>
    <col min="15621" max="15621" width="10.85546875" style="3" customWidth="1"/>
    <col min="15622" max="15622" width="12.28515625" style="3" customWidth="1"/>
    <col min="15623" max="15872" width="9.140625" style="3"/>
    <col min="15873" max="15873" width="6" style="3" customWidth="1"/>
    <col min="15874" max="15874" width="43" style="3" customWidth="1"/>
    <col min="15875" max="15875" width="10.42578125" style="3" customWidth="1"/>
    <col min="15876" max="15876" width="10.28515625" style="3" customWidth="1"/>
    <col min="15877" max="15877" width="10.85546875" style="3" customWidth="1"/>
    <col min="15878" max="15878" width="12.28515625" style="3" customWidth="1"/>
    <col min="15879" max="16128" width="9.140625" style="3"/>
    <col min="16129" max="16129" width="6" style="3" customWidth="1"/>
    <col min="16130" max="16130" width="43" style="3" customWidth="1"/>
    <col min="16131" max="16131" width="10.42578125" style="3" customWidth="1"/>
    <col min="16132" max="16132" width="10.28515625" style="3" customWidth="1"/>
    <col min="16133" max="16133" width="10.85546875" style="3" customWidth="1"/>
    <col min="16134" max="16134" width="12.28515625" style="3" customWidth="1"/>
    <col min="16135" max="16384" width="9.140625" style="3"/>
  </cols>
  <sheetData>
    <row r="1" spans="1:10" ht="15.75">
      <c r="A1" s="1" t="s">
        <v>0</v>
      </c>
      <c r="B1" s="1"/>
      <c r="C1" s="1"/>
      <c r="D1" s="1"/>
      <c r="E1" s="1"/>
      <c r="F1" s="1"/>
      <c r="G1" s="2"/>
      <c r="H1" s="2"/>
    </row>
    <row r="2" spans="1:10" ht="15.75">
      <c r="A2" s="1" t="s">
        <v>1</v>
      </c>
      <c r="B2" s="1"/>
      <c r="C2" s="1"/>
      <c r="D2" s="1"/>
      <c r="E2" s="1"/>
      <c r="F2" s="1"/>
      <c r="G2" s="2"/>
      <c r="H2" s="2"/>
    </row>
    <row r="3" spans="1:10" ht="20.25" customHeight="1" thickBot="1">
      <c r="A3" s="4"/>
      <c r="B3" s="4"/>
      <c r="C3" s="5"/>
      <c r="D3" s="5"/>
      <c r="E3" s="4"/>
      <c r="F3" s="6" t="s">
        <v>2</v>
      </c>
      <c r="G3" s="4"/>
      <c r="H3" s="4"/>
    </row>
    <row r="4" spans="1:10">
      <c r="A4" s="7" t="s">
        <v>3</v>
      </c>
      <c r="B4" s="7" t="s">
        <v>4</v>
      </c>
      <c r="C4" s="8" t="s">
        <v>5</v>
      </c>
      <c r="D4" s="8" t="s">
        <v>6</v>
      </c>
      <c r="E4" s="9" t="s">
        <v>7</v>
      </c>
      <c r="F4" s="7" t="s">
        <v>8</v>
      </c>
      <c r="G4" s="4"/>
      <c r="H4" s="4"/>
    </row>
    <row r="5" spans="1:10" ht="13.5" thickBot="1">
      <c r="A5" s="10" t="s">
        <v>9</v>
      </c>
      <c r="B5" s="10" t="s">
        <v>10</v>
      </c>
      <c r="C5" s="11"/>
      <c r="D5" s="11"/>
      <c r="E5" s="12"/>
      <c r="F5" s="10" t="s">
        <v>11</v>
      </c>
      <c r="G5" s="4"/>
      <c r="H5" s="4"/>
    </row>
    <row r="6" spans="1:10" s="18" customFormat="1" ht="15.75">
      <c r="A6" s="13">
        <v>1</v>
      </c>
      <c r="B6" s="14" t="s">
        <v>12</v>
      </c>
      <c r="C6" s="15">
        <f>C7+C10</f>
        <v>5207</v>
      </c>
      <c r="D6" s="15">
        <f>D7+D10</f>
        <v>11353.546</v>
      </c>
      <c r="E6" s="16">
        <f t="shared" ref="E6:E34" si="0">D6/C6*100</f>
        <v>218.04390243902438</v>
      </c>
      <c r="F6" s="16">
        <f t="shared" ref="F6:F42" si="1">D6-C6</f>
        <v>6146.5460000000003</v>
      </c>
      <c r="G6" s="17"/>
      <c r="H6" s="17"/>
    </row>
    <row r="7" spans="1:10" ht="15.75">
      <c r="A7" s="19" t="s">
        <v>13</v>
      </c>
      <c r="B7" s="20" t="s">
        <v>14</v>
      </c>
      <c r="C7" s="21">
        <f>2570+2625</f>
        <v>5195</v>
      </c>
      <c r="D7" s="21">
        <v>10902.387000000001</v>
      </c>
      <c r="E7" s="16">
        <f t="shared" si="0"/>
        <v>209.86307988450434</v>
      </c>
      <c r="F7" s="16">
        <f t="shared" si="1"/>
        <v>5707.3870000000006</v>
      </c>
      <c r="G7" s="4"/>
      <c r="H7" s="4"/>
    </row>
    <row r="8" spans="1:10" ht="15.75">
      <c r="A8" s="22" t="s">
        <v>15</v>
      </c>
      <c r="B8" s="20" t="s">
        <v>16</v>
      </c>
      <c r="C8" s="21">
        <f>+C7*15%</f>
        <v>779.25</v>
      </c>
      <c r="D8" s="21">
        <f>D7*15%</f>
        <v>1635.35805</v>
      </c>
      <c r="E8" s="16">
        <f t="shared" si="0"/>
        <v>209.86307988450434</v>
      </c>
      <c r="F8" s="16">
        <f t="shared" si="1"/>
        <v>856.10805000000005</v>
      </c>
      <c r="G8" s="4"/>
      <c r="H8" s="4"/>
    </row>
    <row r="9" spans="1:10" ht="15.75">
      <c r="A9" s="22" t="s">
        <v>17</v>
      </c>
      <c r="B9" s="20" t="s">
        <v>18</v>
      </c>
      <c r="C9" s="21">
        <f>347+347</f>
        <v>694</v>
      </c>
      <c r="D9" s="21">
        <v>694</v>
      </c>
      <c r="E9" s="16">
        <f t="shared" si="0"/>
        <v>100</v>
      </c>
      <c r="F9" s="16">
        <f t="shared" si="1"/>
        <v>0</v>
      </c>
      <c r="G9" s="4"/>
      <c r="H9" s="23"/>
      <c r="I9" s="23"/>
      <c r="J9" s="23"/>
    </row>
    <row r="10" spans="1:10" ht="15.75">
      <c r="A10" s="22" t="s">
        <v>19</v>
      </c>
      <c r="B10" s="20" t="s">
        <v>20</v>
      </c>
      <c r="C10" s="21">
        <f>6+6</f>
        <v>12</v>
      </c>
      <c r="D10" s="21">
        <v>451.15899999999999</v>
      </c>
      <c r="E10" s="16">
        <f t="shared" si="0"/>
        <v>3759.6583333333333</v>
      </c>
      <c r="F10" s="16">
        <f t="shared" si="1"/>
        <v>439.15899999999999</v>
      </c>
      <c r="G10" s="4"/>
      <c r="H10" s="4"/>
    </row>
    <row r="11" spans="1:10" ht="15.75">
      <c r="A11" s="24" t="s">
        <v>21</v>
      </c>
      <c r="B11" s="20" t="s">
        <v>16</v>
      </c>
      <c r="C11" s="21">
        <f>C10*15%</f>
        <v>1.7999999999999998</v>
      </c>
      <c r="D11" s="21">
        <f>D10*15%</f>
        <v>67.673850000000002</v>
      </c>
      <c r="E11" s="16">
        <f>D11/C11*100</f>
        <v>3759.6583333333333</v>
      </c>
      <c r="F11" s="16">
        <f>D11-C11</f>
        <v>65.873850000000004</v>
      </c>
      <c r="G11" s="4"/>
      <c r="H11" s="4"/>
    </row>
    <row r="12" spans="1:10" s="18" customFormat="1" ht="15.75">
      <c r="A12" s="25">
        <v>2</v>
      </c>
      <c r="B12" s="26" t="s">
        <v>22</v>
      </c>
      <c r="C12" s="15">
        <f>C13+C23</f>
        <v>4985.3440000000001</v>
      </c>
      <c r="D12" s="15">
        <f>D13+D23</f>
        <v>10549.475200000001</v>
      </c>
      <c r="E12" s="16">
        <f t="shared" si="0"/>
        <v>211.6097745712232</v>
      </c>
      <c r="F12" s="16">
        <f t="shared" si="1"/>
        <v>5564.1312000000007</v>
      </c>
      <c r="G12" s="17"/>
      <c r="H12" s="17"/>
    </row>
    <row r="13" spans="1:10" s="18" customFormat="1" ht="15.75">
      <c r="A13" s="25" t="s">
        <v>23</v>
      </c>
      <c r="B13" s="26" t="s">
        <v>24</v>
      </c>
      <c r="C13" s="15">
        <f>C14+C19+C20+C21+C22</f>
        <v>3710</v>
      </c>
      <c r="D13" s="15">
        <f>D14+D19+D20+D21+D22</f>
        <v>8543.4752000000008</v>
      </c>
      <c r="E13" s="16">
        <f t="shared" si="0"/>
        <v>230.28235040431269</v>
      </c>
      <c r="F13" s="16">
        <f t="shared" si="1"/>
        <v>4833.4752000000008</v>
      </c>
      <c r="G13" s="17"/>
      <c r="H13" s="17"/>
    </row>
    <row r="14" spans="1:10" ht="15.75">
      <c r="A14" s="22"/>
      <c r="B14" s="20" t="s">
        <v>25</v>
      </c>
      <c r="C14" s="21">
        <f>C15+C16+C17+C18</f>
        <v>940</v>
      </c>
      <c r="D14" s="21">
        <f>D15+D16+D17+D18</f>
        <v>3368</v>
      </c>
      <c r="E14" s="16">
        <f t="shared" si="0"/>
        <v>358.29787234042556</v>
      </c>
      <c r="F14" s="16">
        <f t="shared" si="1"/>
        <v>2428</v>
      </c>
      <c r="G14" s="4"/>
      <c r="H14" s="4"/>
    </row>
    <row r="15" spans="1:10" ht="15.75">
      <c r="A15" s="22"/>
      <c r="B15" s="20" t="s">
        <v>26</v>
      </c>
      <c r="C15" s="21">
        <f>205+205</f>
        <v>410</v>
      </c>
      <c r="D15" s="21">
        <v>1650</v>
      </c>
      <c r="E15" s="16">
        <f t="shared" si="0"/>
        <v>402.4390243902439</v>
      </c>
      <c r="F15" s="16">
        <f t="shared" si="1"/>
        <v>1240</v>
      </c>
      <c r="G15" s="4"/>
      <c r="H15" s="4"/>
    </row>
    <row r="16" spans="1:10" ht="15.75">
      <c r="A16" s="22"/>
      <c r="B16" s="20" t="s">
        <v>27</v>
      </c>
      <c r="C16" s="21">
        <f>250+250</f>
        <v>500</v>
      </c>
      <c r="D16" s="21">
        <v>1261</v>
      </c>
      <c r="E16" s="16">
        <f t="shared" si="0"/>
        <v>252.2</v>
      </c>
      <c r="F16" s="16">
        <f t="shared" si="1"/>
        <v>761</v>
      </c>
      <c r="G16" s="4"/>
      <c r="H16" s="4"/>
    </row>
    <row r="17" spans="1:8" ht="15.75">
      <c r="A17" s="22"/>
      <c r="B17" s="20" t="s">
        <v>28</v>
      </c>
      <c r="C17" s="21">
        <f>5+5</f>
        <v>10</v>
      </c>
      <c r="D17" s="21">
        <v>12</v>
      </c>
      <c r="E17" s="16">
        <f t="shared" si="0"/>
        <v>120</v>
      </c>
      <c r="F17" s="16">
        <f t="shared" si="1"/>
        <v>2</v>
      </c>
      <c r="G17" s="4"/>
      <c r="H17" s="4"/>
    </row>
    <row r="18" spans="1:8" ht="15.75">
      <c r="A18" s="22"/>
      <c r="B18" s="20" t="s">
        <v>29</v>
      </c>
      <c r="C18" s="21">
        <f>10+10</f>
        <v>20</v>
      </c>
      <c r="D18" s="21">
        <v>445</v>
      </c>
      <c r="E18" s="16">
        <f t="shared" si="0"/>
        <v>2225</v>
      </c>
      <c r="F18" s="16">
        <f t="shared" si="1"/>
        <v>425</v>
      </c>
      <c r="G18" s="4"/>
      <c r="H18" s="4"/>
    </row>
    <row r="19" spans="1:8" ht="15.75">
      <c r="A19" s="22"/>
      <c r="B19" s="20" t="s">
        <v>30</v>
      </c>
      <c r="C19" s="21">
        <f>921+921</f>
        <v>1842</v>
      </c>
      <c r="D19" s="27">
        <v>3045.335</v>
      </c>
      <c r="E19" s="16">
        <f t="shared" si="0"/>
        <v>165.32763300760044</v>
      </c>
      <c r="F19" s="16">
        <f t="shared" si="1"/>
        <v>1203.335</v>
      </c>
      <c r="G19" s="28" t="s">
        <v>31</v>
      </c>
      <c r="H19" s="4"/>
    </row>
    <row r="20" spans="1:8" ht="15.75">
      <c r="A20" s="22"/>
      <c r="B20" s="20" t="s">
        <v>32</v>
      </c>
      <c r="C20" s="21">
        <f>111+111</f>
        <v>222</v>
      </c>
      <c r="D20" s="21">
        <f>D19*12%</f>
        <v>365.4402</v>
      </c>
      <c r="E20" s="16">
        <f t="shared" si="0"/>
        <v>164.61270270270271</v>
      </c>
      <c r="F20" s="16">
        <f t="shared" si="1"/>
        <v>143.4402</v>
      </c>
      <c r="G20" s="4"/>
      <c r="H20" s="4"/>
    </row>
    <row r="21" spans="1:8" ht="15.75">
      <c r="A21" s="22"/>
      <c r="B21" s="20" t="s">
        <v>33</v>
      </c>
      <c r="C21" s="21">
        <f>346+346</f>
        <v>692</v>
      </c>
      <c r="D21" s="21">
        <v>690</v>
      </c>
      <c r="E21" s="16">
        <f t="shared" si="0"/>
        <v>99.710982658959537</v>
      </c>
      <c r="F21" s="16">
        <f t="shared" si="1"/>
        <v>-2</v>
      </c>
      <c r="G21" s="4"/>
      <c r="H21" s="4"/>
    </row>
    <row r="22" spans="1:8" ht="15.75">
      <c r="A22" s="22"/>
      <c r="B22" s="20" t="s">
        <v>34</v>
      </c>
      <c r="C22" s="21">
        <f>7+7</f>
        <v>14</v>
      </c>
      <c r="D22" s="21">
        <v>1074.7</v>
      </c>
      <c r="E22" s="16">
        <f t="shared" si="0"/>
        <v>7676.4285714285716</v>
      </c>
      <c r="F22" s="16">
        <f t="shared" si="1"/>
        <v>1060.7</v>
      </c>
      <c r="G22" s="4"/>
      <c r="H22" s="4"/>
    </row>
    <row r="23" spans="1:8" s="18" customFormat="1" ht="15.75">
      <c r="A23" s="25" t="s">
        <v>35</v>
      </c>
      <c r="B23" s="26" t="s">
        <v>36</v>
      </c>
      <c r="C23" s="15">
        <f>C24+C31</f>
        <v>1275.3440000000001</v>
      </c>
      <c r="D23" s="15">
        <f>D24+D31</f>
        <v>2006</v>
      </c>
      <c r="E23" s="16">
        <f t="shared" si="0"/>
        <v>157.29089563286453</v>
      </c>
      <c r="F23" s="16">
        <f t="shared" si="1"/>
        <v>730.65599999999995</v>
      </c>
      <c r="G23" s="17"/>
      <c r="H23" s="17"/>
    </row>
    <row r="24" spans="1:8" s="18" customFormat="1" ht="15.75">
      <c r="A24" s="25" t="s">
        <v>37</v>
      </c>
      <c r="B24" s="26" t="s">
        <v>38</v>
      </c>
      <c r="C24" s="15">
        <f>C25+C26+C27+C28+C29+C30</f>
        <v>261.19200000000001</v>
      </c>
      <c r="D24" s="15">
        <f>D25+D27+D28+D29+D30</f>
        <v>327</v>
      </c>
      <c r="E24" s="16">
        <f t="shared" si="0"/>
        <v>125.19525866029586</v>
      </c>
      <c r="F24" s="16">
        <f t="shared" si="1"/>
        <v>65.807999999999993</v>
      </c>
      <c r="G24" s="17"/>
      <c r="H24" s="17"/>
    </row>
    <row r="25" spans="1:8" ht="15.75">
      <c r="A25" s="22"/>
      <c r="B25" s="20" t="s">
        <v>39</v>
      </c>
      <c r="C25" s="21">
        <f>108+13+108+13</f>
        <v>242</v>
      </c>
      <c r="D25" s="21">
        <v>257</v>
      </c>
      <c r="E25" s="16">
        <f t="shared" si="0"/>
        <v>106.19834710743801</v>
      </c>
      <c r="F25" s="16">
        <f t="shared" si="1"/>
        <v>15</v>
      </c>
      <c r="G25" s="4"/>
      <c r="H25" s="4"/>
    </row>
    <row r="26" spans="1:8" ht="15.75">
      <c r="A26" s="22"/>
      <c r="B26" s="20" t="s">
        <v>40</v>
      </c>
      <c r="C26" s="21">
        <f>1.096+1.096</f>
        <v>2.1920000000000002</v>
      </c>
      <c r="D26" s="21">
        <v>4</v>
      </c>
      <c r="E26" s="16">
        <f>D26/C26*100</f>
        <v>182.48175182481751</v>
      </c>
      <c r="F26" s="16">
        <f>D26-C26</f>
        <v>1.8079999999999998</v>
      </c>
      <c r="G26" s="4"/>
      <c r="H26" s="4"/>
    </row>
    <row r="27" spans="1:8" ht="15.75">
      <c r="A27" s="22"/>
      <c r="B27" s="20" t="s">
        <v>41</v>
      </c>
      <c r="C27" s="21">
        <v>0</v>
      </c>
      <c r="D27" s="21">
        <v>0</v>
      </c>
      <c r="E27" s="16" t="e">
        <f t="shared" si="0"/>
        <v>#DIV/0!</v>
      </c>
      <c r="F27" s="16">
        <f t="shared" si="1"/>
        <v>0</v>
      </c>
      <c r="G27" s="4"/>
      <c r="H27" s="4"/>
    </row>
    <row r="28" spans="1:8" ht="15.75">
      <c r="A28" s="22"/>
      <c r="B28" s="20" t="s">
        <v>42</v>
      </c>
      <c r="C28" s="21">
        <f>0+1</f>
        <v>1</v>
      </c>
      <c r="D28" s="21">
        <v>2</v>
      </c>
      <c r="E28" s="16">
        <f t="shared" si="0"/>
        <v>200</v>
      </c>
      <c r="F28" s="16">
        <f t="shared" si="1"/>
        <v>1</v>
      </c>
      <c r="G28" s="4"/>
      <c r="H28" s="4"/>
    </row>
    <row r="29" spans="1:8" ht="15.75">
      <c r="A29" s="22"/>
      <c r="B29" s="20" t="s">
        <v>43</v>
      </c>
      <c r="C29" s="21">
        <f>2+2</f>
        <v>4</v>
      </c>
      <c r="D29" s="21">
        <v>30</v>
      </c>
      <c r="E29" s="16">
        <f t="shared" si="0"/>
        <v>750</v>
      </c>
      <c r="F29" s="16">
        <f t="shared" si="1"/>
        <v>26</v>
      </c>
      <c r="G29" s="4"/>
      <c r="H29" s="4"/>
    </row>
    <row r="30" spans="1:8" ht="15.75">
      <c r="A30" s="22"/>
      <c r="B30" s="20" t="s">
        <v>44</v>
      </c>
      <c r="C30" s="21">
        <f>6+6</f>
        <v>12</v>
      </c>
      <c r="D30" s="21">
        <v>38</v>
      </c>
      <c r="E30" s="16">
        <f t="shared" si="0"/>
        <v>316.66666666666663</v>
      </c>
      <c r="F30" s="16">
        <f t="shared" si="1"/>
        <v>26</v>
      </c>
      <c r="G30" s="4"/>
      <c r="H30" s="4"/>
    </row>
    <row r="31" spans="1:8" s="18" customFormat="1" ht="15.75">
      <c r="A31" s="25" t="s">
        <v>45</v>
      </c>
      <c r="B31" s="26" t="s">
        <v>46</v>
      </c>
      <c r="C31" s="15">
        <f>C32+C33+C34+C36+C37</f>
        <v>1014.152</v>
      </c>
      <c r="D31" s="15">
        <f>D32+D33+D34+D36+D37+D35</f>
        <v>1679</v>
      </c>
      <c r="E31" s="16">
        <f t="shared" si="0"/>
        <v>165.55703681499418</v>
      </c>
      <c r="F31" s="16">
        <f t="shared" si="1"/>
        <v>664.84799999999996</v>
      </c>
      <c r="G31" s="17"/>
      <c r="H31" s="17"/>
    </row>
    <row r="32" spans="1:8" s="18" customFormat="1" ht="15.75">
      <c r="A32" s="25"/>
      <c r="B32" s="20" t="s">
        <v>47</v>
      </c>
      <c r="C32" s="21">
        <f>37.799+37.799</f>
        <v>75.597999999999999</v>
      </c>
      <c r="D32" s="21">
        <v>104</v>
      </c>
      <c r="E32" s="16">
        <f t="shared" si="0"/>
        <v>137.56977697822694</v>
      </c>
      <c r="F32" s="16">
        <f t="shared" si="1"/>
        <v>28.402000000000001</v>
      </c>
      <c r="G32" s="17"/>
      <c r="H32" s="17"/>
    </row>
    <row r="33" spans="1:10" ht="15.75">
      <c r="A33" s="22"/>
      <c r="B33" s="20" t="s">
        <v>48</v>
      </c>
      <c r="C33" s="21">
        <f>76+76</f>
        <v>152</v>
      </c>
      <c r="D33" s="21">
        <v>0</v>
      </c>
      <c r="E33" s="16">
        <f t="shared" si="0"/>
        <v>0</v>
      </c>
      <c r="F33" s="16">
        <f t="shared" si="1"/>
        <v>-152</v>
      </c>
      <c r="G33" s="4"/>
      <c r="H33" s="4"/>
      <c r="J33" s="29"/>
    </row>
    <row r="34" spans="1:10" ht="15.75">
      <c r="A34" s="22"/>
      <c r="B34" s="20" t="s">
        <v>49</v>
      </c>
      <c r="C34" s="21">
        <f>355.802+392.252</f>
        <v>748.05400000000009</v>
      </c>
      <c r="D34" s="21">
        <v>1395</v>
      </c>
      <c r="E34" s="16">
        <f t="shared" si="0"/>
        <v>186.48386346440228</v>
      </c>
      <c r="F34" s="16">
        <f t="shared" si="1"/>
        <v>646.94599999999991</v>
      </c>
      <c r="G34" s="4"/>
      <c r="H34" s="4"/>
    </row>
    <row r="35" spans="1:10" ht="15.75">
      <c r="A35" s="22"/>
      <c r="B35" s="20" t="s">
        <v>50</v>
      </c>
      <c r="C35" s="21">
        <v>0</v>
      </c>
      <c r="D35" s="21">
        <v>0</v>
      </c>
      <c r="E35" s="16">
        <v>0</v>
      </c>
      <c r="F35" s="16">
        <f t="shared" si="1"/>
        <v>0</v>
      </c>
      <c r="G35" s="4"/>
      <c r="H35" s="4"/>
    </row>
    <row r="36" spans="1:10" ht="15.75">
      <c r="A36" s="30"/>
      <c r="B36" s="20" t="s">
        <v>51</v>
      </c>
      <c r="C36" s="21">
        <f>17.75+18.75</f>
        <v>36.5</v>
      </c>
      <c r="D36" s="21">
        <v>82</v>
      </c>
      <c r="E36" s="31">
        <f>D36/C36*100</f>
        <v>224.65753424657535</v>
      </c>
      <c r="F36" s="31">
        <f t="shared" si="1"/>
        <v>45.5</v>
      </c>
      <c r="G36" s="4"/>
      <c r="H36" s="4"/>
    </row>
    <row r="37" spans="1:10" ht="15.75">
      <c r="A37" s="30"/>
      <c r="B37" s="20" t="s">
        <v>52</v>
      </c>
      <c r="C37" s="21">
        <f>1+1</f>
        <v>2</v>
      </c>
      <c r="D37" s="21">
        <v>98</v>
      </c>
      <c r="E37" s="31">
        <f>D37/C37*100</f>
        <v>4900</v>
      </c>
      <c r="F37" s="31">
        <f t="shared" si="1"/>
        <v>96</v>
      </c>
      <c r="G37" s="4"/>
      <c r="H37" s="4"/>
    </row>
    <row r="38" spans="1:10" ht="15.75">
      <c r="A38" s="25">
        <v>3</v>
      </c>
      <c r="B38" s="26" t="s">
        <v>53</v>
      </c>
      <c r="C38" s="15">
        <f>20+35</f>
        <v>55</v>
      </c>
      <c r="D38" s="15">
        <v>57.442999999999998</v>
      </c>
      <c r="E38" s="16">
        <v>0</v>
      </c>
      <c r="F38" s="16">
        <f t="shared" si="1"/>
        <v>2.4429999999999978</v>
      </c>
      <c r="G38" s="4"/>
      <c r="H38" s="28" t="s">
        <v>54</v>
      </c>
    </row>
    <row r="39" spans="1:10" ht="15.75">
      <c r="A39" s="25">
        <v>4</v>
      </c>
      <c r="B39" s="26" t="s">
        <v>55</v>
      </c>
      <c r="C39" s="15">
        <f>7+5</f>
        <v>12</v>
      </c>
      <c r="D39" s="15">
        <v>0</v>
      </c>
      <c r="E39" s="16">
        <v>0</v>
      </c>
      <c r="F39" s="16">
        <f t="shared" si="1"/>
        <v>-12</v>
      </c>
      <c r="G39" s="4"/>
      <c r="H39" s="32" t="s">
        <v>56</v>
      </c>
    </row>
    <row r="40" spans="1:10" ht="18" customHeight="1">
      <c r="A40" s="25">
        <v>5</v>
      </c>
      <c r="B40" s="26" t="s">
        <v>57</v>
      </c>
      <c r="C40" s="15">
        <f>+C6-C12-C38+C39</f>
        <v>178.65599999999995</v>
      </c>
      <c r="D40" s="15">
        <v>393.71600000000001</v>
      </c>
      <c r="E40" s="16">
        <f>D40/C40*100</f>
        <v>220.37658964714319</v>
      </c>
      <c r="F40" s="16">
        <f t="shared" si="1"/>
        <v>215.06000000000006</v>
      </c>
      <c r="G40" s="4"/>
      <c r="H40" s="28" t="s">
        <v>58</v>
      </c>
    </row>
    <row r="41" spans="1:10" ht="15.75" hidden="1">
      <c r="A41" s="25">
        <v>6</v>
      </c>
      <c r="B41" s="26" t="s">
        <v>59</v>
      </c>
      <c r="C41" s="15">
        <f>C42*100/15</f>
        <v>178.65599999999995</v>
      </c>
      <c r="D41" s="15">
        <f>D42*100/15</f>
        <v>393.71600000000001</v>
      </c>
      <c r="E41" s="16">
        <f>D41/C41*100</f>
        <v>220.37658964714319</v>
      </c>
      <c r="F41" s="16">
        <f t="shared" si="1"/>
        <v>215.06000000000006</v>
      </c>
      <c r="G41" s="4"/>
      <c r="H41" s="4"/>
    </row>
    <row r="42" spans="1:10" ht="17.25" customHeight="1">
      <c r="A42" s="25">
        <v>6</v>
      </c>
      <c r="B42" s="26" t="s">
        <v>60</v>
      </c>
      <c r="C42" s="33">
        <f>C40*15%</f>
        <v>26.79839999999999</v>
      </c>
      <c r="D42" s="33">
        <f>D40*15%</f>
        <v>59.057400000000001</v>
      </c>
      <c r="E42" s="16">
        <f>D42/C42*100</f>
        <v>220.37658964714319</v>
      </c>
      <c r="F42" s="16">
        <f t="shared" si="1"/>
        <v>32.259000000000015</v>
      </c>
      <c r="G42" s="4"/>
      <c r="H42" s="28" t="s">
        <v>61</v>
      </c>
    </row>
    <row r="43" spans="1:10" ht="16.5" customHeight="1">
      <c r="A43" s="25">
        <v>7</v>
      </c>
      <c r="B43" s="26" t="s">
        <v>62</v>
      </c>
      <c r="C43" s="34">
        <f>+C40-C42</f>
        <v>151.85759999999996</v>
      </c>
      <c r="D43" s="35">
        <f>+D40-D42</f>
        <v>334.65859999999998</v>
      </c>
      <c r="E43" s="16">
        <f>D43/C43*100</f>
        <v>220.37658964714316</v>
      </c>
      <c r="F43" s="35">
        <f>+F40-F42</f>
        <v>182.80100000000004</v>
      </c>
      <c r="G43" s="4"/>
      <c r="H43" s="28" t="s">
        <v>63</v>
      </c>
    </row>
    <row r="44" spans="1:10" ht="18" customHeight="1">
      <c r="A44" s="25">
        <v>8</v>
      </c>
      <c r="B44" s="26" t="s">
        <v>64</v>
      </c>
      <c r="C44" s="36">
        <f>C43/C13*100</f>
        <v>4.0931967654986519</v>
      </c>
      <c r="D44" s="37">
        <f>D43/D13*100</f>
        <v>3.9171249657282319</v>
      </c>
      <c r="E44" s="38">
        <f>D44/C44*100</f>
        <v>95.698428151450713</v>
      </c>
      <c r="F44" s="39"/>
      <c r="G44" s="4"/>
      <c r="H44" s="4"/>
    </row>
    <row r="45" spans="1:10" ht="15.75">
      <c r="A45" s="40"/>
      <c r="B45" s="41"/>
      <c r="C45" s="42"/>
      <c r="D45" s="42"/>
      <c r="E45" s="43"/>
      <c r="F45" s="43"/>
      <c r="G45" s="4"/>
      <c r="H45" s="4"/>
    </row>
    <row r="46" spans="1:10" ht="15.75">
      <c r="A46" s="44" t="s">
        <v>65</v>
      </c>
      <c r="B46" s="45"/>
      <c r="C46" s="46"/>
      <c r="D46" s="46"/>
      <c r="E46" s="47"/>
      <c r="F46" s="48" t="s">
        <v>66</v>
      </c>
      <c r="G46" s="49"/>
      <c r="H46" s="50"/>
    </row>
    <row r="47" spans="1:10" ht="15.75">
      <c r="A47" s="44"/>
      <c r="B47" s="45"/>
      <c r="C47" s="46"/>
      <c r="D47" s="46"/>
      <c r="E47" s="47"/>
      <c r="F47" s="48"/>
      <c r="G47" s="49"/>
      <c r="H47" s="50"/>
    </row>
    <row r="48" spans="1:10" ht="15.75">
      <c r="A48" s="44"/>
      <c r="B48" s="45"/>
      <c r="C48" s="46"/>
      <c r="D48" s="46"/>
      <c r="E48" s="47"/>
      <c r="F48" s="48"/>
      <c r="G48" s="49"/>
      <c r="H48" s="50"/>
    </row>
    <row r="49" spans="1:8" ht="15.75">
      <c r="A49" s="44" t="s">
        <v>67</v>
      </c>
      <c r="B49" s="45"/>
      <c r="C49" s="46"/>
      <c r="D49" s="46"/>
      <c r="E49" s="47"/>
      <c r="F49" s="48" t="s">
        <v>68</v>
      </c>
      <c r="G49" s="51"/>
      <c r="H49" s="2"/>
    </row>
    <row r="50" spans="1:8" ht="15.75">
      <c r="A50" s="44"/>
      <c r="B50" s="45"/>
      <c r="C50" s="46"/>
      <c r="D50" s="46"/>
      <c r="E50" s="47"/>
      <c r="F50" s="48"/>
      <c r="G50" s="51"/>
      <c r="H50" s="2"/>
    </row>
    <row r="51" spans="1:8" ht="15.75">
      <c r="A51" s="44"/>
      <c r="B51" s="45"/>
      <c r="C51" s="46"/>
      <c r="D51" s="46"/>
      <c r="E51" s="47"/>
      <c r="F51" s="48"/>
      <c r="G51" s="51"/>
      <c r="H51" s="2"/>
    </row>
    <row r="52" spans="1:8" ht="15.75">
      <c r="A52" s="44" t="s">
        <v>69</v>
      </c>
      <c r="B52" s="45"/>
      <c r="C52" s="46"/>
      <c r="D52" s="46"/>
      <c r="E52" s="47"/>
      <c r="F52" s="48" t="s">
        <v>70</v>
      </c>
      <c r="G52" s="51"/>
    </row>
  </sheetData>
  <mergeCells count="6">
    <mergeCell ref="A1:F1"/>
    <mergeCell ref="A2:F2"/>
    <mergeCell ref="C4:C5"/>
    <mergeCell ref="D4:D5"/>
    <mergeCell ref="E4:E5"/>
    <mergeCell ref="H9:J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2022-08-23T04:44:21Z</dcterms:modified>
</cp:coreProperties>
</file>